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管理人员" sheetId="1" r:id="rId1"/>
    <sheet name="管理人员信息统计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/>
  <c r="G15" s="1"/>
  <c r="D15"/>
  <c r="E15" s="1"/>
  <c r="C15"/>
  <c r="F14"/>
  <c r="G14" s="1"/>
  <c r="D14"/>
  <c r="E14" s="1"/>
  <c r="C14"/>
  <c r="F13"/>
  <c r="G13" s="1"/>
  <c r="D13"/>
  <c r="E13" s="1"/>
  <c r="C13"/>
  <c r="F12"/>
  <c r="G12" s="1"/>
  <c r="D12"/>
  <c r="E12" s="1"/>
  <c r="C12"/>
  <c r="F11"/>
  <c r="G11" s="1"/>
  <c r="D11"/>
  <c r="E11" s="1"/>
  <c r="C11"/>
  <c r="F10"/>
  <c r="G10" s="1"/>
  <c r="D10"/>
  <c r="E10" s="1"/>
  <c r="C10"/>
  <c r="F9"/>
  <c r="G9" s="1"/>
  <c r="D9"/>
  <c r="E9" s="1"/>
  <c r="C9"/>
  <c r="F8"/>
  <c r="G8" s="1"/>
  <c r="D8"/>
  <c r="E8" s="1"/>
  <c r="C8"/>
  <c r="F7"/>
  <c r="G7" s="1"/>
  <c r="D7"/>
  <c r="E7" s="1"/>
  <c r="C7"/>
  <c r="F6"/>
  <c r="G6" s="1"/>
  <c r="D6"/>
  <c r="E6" s="1"/>
  <c r="C6"/>
  <c r="F5"/>
  <c r="D5"/>
  <c r="E5" s="1"/>
  <c r="C5"/>
  <c r="F4"/>
  <c r="G4" s="1"/>
  <c r="D4"/>
  <c r="E4" s="1"/>
  <c r="C4"/>
  <c r="G5" l="1"/>
</calcChain>
</file>

<file path=xl/sharedStrings.xml><?xml version="1.0" encoding="utf-8"?>
<sst xmlns="http://schemas.openxmlformats.org/spreadsheetml/2006/main" count="248" uniqueCount="123">
  <si>
    <t>管理人员</t>
  </si>
  <si>
    <t>序号</t>
  </si>
  <si>
    <t>姓名</t>
  </si>
  <si>
    <t>性别</t>
  </si>
  <si>
    <t>国籍</t>
  </si>
  <si>
    <t>学科专业</t>
  </si>
  <si>
    <t>学位</t>
  </si>
  <si>
    <t>职称</t>
  </si>
  <si>
    <t>人员来源</t>
  </si>
  <si>
    <t>所在单位及部门</t>
  </si>
  <si>
    <t>所任职务</t>
  </si>
  <si>
    <t>是否专职</t>
  </si>
  <si>
    <t>从事教育教学工作年限</t>
  </si>
  <si>
    <t>电子邮箱</t>
  </si>
  <si>
    <t>张天伟</t>
  </si>
  <si>
    <t>男</t>
  </si>
  <si>
    <t>中国</t>
  </si>
  <si>
    <t>畜牧兽医</t>
  </si>
  <si>
    <t>学士</t>
  </si>
  <si>
    <t>高级职称或相当级别</t>
  </si>
  <si>
    <t>中方管理人员</t>
  </si>
  <si>
    <t>南阳农业职业学院</t>
  </si>
  <si>
    <t>副校长</t>
  </si>
  <si>
    <t>是</t>
  </si>
  <si>
    <t>nynzywsb@163.com</t>
  </si>
  <si>
    <t>李自海</t>
  </si>
  <si>
    <t>经济管理</t>
  </si>
  <si>
    <t>硕士</t>
  </si>
  <si>
    <t>南阳农业职业学院商学院</t>
  </si>
  <si>
    <t>商学院党总支书记</t>
  </si>
  <si>
    <t>否</t>
  </si>
  <si>
    <t>13037629017@163.com</t>
  </si>
  <si>
    <t>张弘</t>
  </si>
  <si>
    <t>女</t>
  </si>
  <si>
    <t>数学</t>
  </si>
  <si>
    <t>商学院院长</t>
  </si>
  <si>
    <t>13663991407@163.com</t>
  </si>
  <si>
    <t>江红英</t>
  </si>
  <si>
    <t>经济学</t>
  </si>
  <si>
    <t>南阳农业职业学院外事处</t>
  </si>
  <si>
    <t>外事处处长</t>
  </si>
  <si>
    <t>jiang@nyca.edu.cn</t>
  </si>
  <si>
    <t>张沂</t>
  </si>
  <si>
    <t>伦理学</t>
  </si>
  <si>
    <t>中级职称或相当级别</t>
  </si>
  <si>
    <t>商学院副院长</t>
  </si>
  <si>
    <t>48020325@qq.com</t>
  </si>
  <si>
    <t>程丽洁</t>
  </si>
  <si>
    <t>企业管理</t>
  </si>
  <si>
    <t>外事教育科科长</t>
  </si>
  <si>
    <t>619364886@qq.com</t>
  </si>
  <si>
    <t>韩帅</t>
  </si>
  <si>
    <t>戏剧戏曲学</t>
  </si>
  <si>
    <t>外事科科长</t>
  </si>
  <si>
    <t>hsicy@sina.cn</t>
  </si>
  <si>
    <t>杜鹏举</t>
  </si>
  <si>
    <t>旅游管理</t>
  </si>
  <si>
    <t>博士</t>
  </si>
  <si>
    <t>会计教研室主任</t>
  </si>
  <si>
    <t>23399057@qq.com</t>
  </si>
  <si>
    <t>杜凡</t>
  </si>
  <si>
    <t>中国哲学</t>
  </si>
  <si>
    <t>学工科科长</t>
  </si>
  <si>
    <t>913291537@qq.com</t>
  </si>
  <si>
    <t>郭妮</t>
  </si>
  <si>
    <t>农村发展</t>
  </si>
  <si>
    <t>初级职称或相当级别</t>
  </si>
  <si>
    <t>辅导员</t>
  </si>
  <si>
    <t>834362147@qq.com</t>
  </si>
  <si>
    <t>马立</t>
  </si>
  <si>
    <t>会计</t>
  </si>
  <si>
    <t>商学院教学科科长</t>
  </si>
  <si>
    <t>h317162503@qq.com</t>
  </si>
  <si>
    <t>王靖艳</t>
  </si>
  <si>
    <t>1976210876@qq.com</t>
  </si>
  <si>
    <t>刘静静</t>
  </si>
  <si>
    <t>705060803@qq.com</t>
  </si>
  <si>
    <t>申笑梅</t>
  </si>
  <si>
    <t>工商管理</t>
  </si>
  <si>
    <t>南阳农业职业学院继续教育学院</t>
  </si>
  <si>
    <t>983432260@qq.com</t>
  </si>
  <si>
    <t>Juan Carlos</t>
  </si>
  <si>
    <t>西班牙</t>
  </si>
  <si>
    <t xml:space="preserve">管理学 </t>
  </si>
  <si>
    <t>外方管理人员</t>
  </si>
  <si>
    <t>马拉加大学</t>
  </si>
  <si>
    <t>国际处处长</t>
  </si>
  <si>
    <r>
      <rPr>
        <u/>
        <sz val="11"/>
        <color rgb="FF0000FF"/>
        <rFont val="宋体"/>
        <charset val="134"/>
        <scheme val="minor"/>
      </rPr>
      <t>Ju</t>
    </r>
    <r>
      <rPr>
        <u/>
        <sz val="11"/>
        <color rgb="FF0000FF"/>
        <rFont val="宋体"/>
        <charset val="134"/>
        <scheme val="minor"/>
      </rPr>
      <t>an1975@uma.es</t>
    </r>
  </si>
  <si>
    <r>
      <rPr>
        <u/>
        <sz val="11"/>
        <color rgb="FF0000FF"/>
        <rFont val="宋体"/>
        <charset val="134"/>
        <scheme val="minor"/>
      </rPr>
      <t>m</t>
    </r>
    <r>
      <rPr>
        <u/>
        <sz val="11"/>
        <color rgb="FF0000FF"/>
        <rFont val="宋体"/>
        <charset val="134"/>
        <scheme val="minor"/>
      </rPr>
      <t>unilla@ic.uma.es</t>
    </r>
  </si>
  <si>
    <t>ujaldon@uma.es</t>
  </si>
  <si>
    <r>
      <rPr>
        <u/>
        <sz val="11"/>
        <color rgb="FF0000FF"/>
        <rFont val="宋体"/>
        <charset val="134"/>
        <scheme val="minor"/>
      </rPr>
      <t>j</t>
    </r>
    <r>
      <rPr>
        <u/>
        <sz val="11"/>
        <color rgb="FF0000FF"/>
        <rFont val="宋体"/>
        <charset val="134"/>
        <scheme val="minor"/>
      </rPr>
      <t>oaquin1970@gmail.com</t>
    </r>
  </si>
  <si>
    <t>四、本年度管理人员信息统计</t>
  </si>
  <si>
    <t>中外方人员情况</t>
  </si>
  <si>
    <t>总人数</t>
  </si>
  <si>
    <t>人数</t>
  </si>
  <si>
    <t>占比(%)</t>
  </si>
  <si>
    <t>专兼职人员情况</t>
  </si>
  <si>
    <t>专职管理人员</t>
  </si>
  <si>
    <t>兼职管理人员</t>
  </si>
  <si>
    <t>学位结构情况</t>
  </si>
  <si>
    <t>其他</t>
  </si>
  <si>
    <t>职称结构情况</t>
  </si>
  <si>
    <t>从事教育教学</t>
  </si>
  <si>
    <t>五年及以上</t>
  </si>
  <si>
    <t>五年以下</t>
  </si>
  <si>
    <t>南阳农业职业学院国际交流处</t>
    <phoneticPr fontId="11" type="noConversion"/>
  </si>
  <si>
    <t>南阳农业职业学院商学院</t>
    <phoneticPr fontId="11" type="noConversion"/>
  </si>
  <si>
    <t>Dan Rafael Flores Luque</t>
  </si>
  <si>
    <t>马拉加大学</t>
    <phoneticPr fontId="11" type="noConversion"/>
  </si>
  <si>
    <t>副校长</t>
    <phoneticPr fontId="11" type="noConversion"/>
  </si>
  <si>
    <r>
      <t xml:space="preserve">Antonio Peláez </t>
    </r>
    <r>
      <rPr>
        <sz val="16"/>
        <rFont val="仿宋"/>
        <family val="3"/>
        <charset val="134"/>
      </rPr>
      <t xml:space="preserve"> </t>
    </r>
  </si>
  <si>
    <t xml:space="preserve">Dña Susana Cabrera </t>
  </si>
  <si>
    <t>女</t>
    <phoneticPr fontId="11" type="noConversion"/>
  </si>
  <si>
    <t>男</t>
    <phoneticPr fontId="11" type="noConversion"/>
  </si>
  <si>
    <t>西班牙</t>
    <phoneticPr fontId="11" type="noConversion"/>
  </si>
  <si>
    <t>经济与商业学院院长</t>
    <phoneticPr fontId="11" type="noConversion"/>
  </si>
  <si>
    <t>经济与商业学院副院长</t>
    <phoneticPr fontId="11" type="noConversion"/>
  </si>
  <si>
    <t xml:space="preserve">  LU LI </t>
    <phoneticPr fontId="11" type="noConversion"/>
  </si>
  <si>
    <t>中国</t>
    <phoneticPr fontId="11" type="noConversion"/>
  </si>
  <si>
    <t>国际处项目专员</t>
    <phoneticPr fontId="11" type="noConversion"/>
  </si>
  <si>
    <t>财务管理</t>
    <phoneticPr fontId="11" type="noConversion"/>
  </si>
  <si>
    <t>会计</t>
    <phoneticPr fontId="11" type="noConversion"/>
  </si>
  <si>
    <t>硕士</t>
    <phoneticPr fontId="11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</si>
</sst>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name val="Arial"/>
      <family val="2"/>
    </font>
    <font>
      <u/>
      <sz val="11"/>
      <color rgb="FF800080"/>
      <name val="宋体"/>
      <charset val="134"/>
    </font>
    <font>
      <u/>
      <sz val="11"/>
      <color rgb="FF800080"/>
      <name val="SimSun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3366FF"/>
      <name val="微软雅黑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976210876@qq.com" TargetMode="External"/><Relationship Id="rId13" Type="http://schemas.openxmlformats.org/officeDocument/2006/relationships/hyperlink" Target="mailto:Juan1975@uma.es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file:///D:\Documents\WeChat%20Files\clj8860\FileStorage\File\2024-07\jiang@nyca.edu.cn" TargetMode="External"/><Relationship Id="rId7" Type="http://schemas.openxmlformats.org/officeDocument/2006/relationships/hyperlink" Target="file:///D:\Documents\WeChat%20Files\clj8860\FileStorage\File\2024-07\h317162503@qq.com" TargetMode="External"/><Relationship Id="rId12" Type="http://schemas.openxmlformats.org/officeDocument/2006/relationships/hyperlink" Target="mailto:ujaldon@uma.es" TargetMode="External"/><Relationship Id="rId17" Type="http://schemas.openxmlformats.org/officeDocument/2006/relationships/hyperlink" Target="mailto:joaquin1970@gmail.com" TargetMode="External"/><Relationship Id="rId2" Type="http://schemas.openxmlformats.org/officeDocument/2006/relationships/hyperlink" Target="mailto:13663991407@163.com" TargetMode="External"/><Relationship Id="rId16" Type="http://schemas.openxmlformats.org/officeDocument/2006/relationships/hyperlink" Target="mailto:munilla@ic.uma.es" TargetMode="External"/><Relationship Id="rId1" Type="http://schemas.openxmlformats.org/officeDocument/2006/relationships/hyperlink" Target="mailto:13037629017@163.com" TargetMode="External"/><Relationship Id="rId6" Type="http://schemas.openxmlformats.org/officeDocument/2006/relationships/hyperlink" Target="file:///D:\Documents\WeChat%20Files\clj8860\FileStorage\File\2024-07\23399057@qq.com" TargetMode="External"/><Relationship Id="rId11" Type="http://schemas.openxmlformats.org/officeDocument/2006/relationships/hyperlink" Target="mailto:munilla@ic.uma.es" TargetMode="External"/><Relationship Id="rId5" Type="http://schemas.openxmlformats.org/officeDocument/2006/relationships/hyperlink" Target="mailto:619364886@qq.com" TargetMode="External"/><Relationship Id="rId15" Type="http://schemas.openxmlformats.org/officeDocument/2006/relationships/hyperlink" Target="mailto:913291537@qq.com" TargetMode="External"/><Relationship Id="rId10" Type="http://schemas.openxmlformats.org/officeDocument/2006/relationships/hyperlink" Target="mailto:983432260@qq.com" TargetMode="External"/><Relationship Id="rId4" Type="http://schemas.openxmlformats.org/officeDocument/2006/relationships/hyperlink" Target="mailto:48020325@qq.com" TargetMode="External"/><Relationship Id="rId9" Type="http://schemas.openxmlformats.org/officeDocument/2006/relationships/hyperlink" Target="mailto:705060803@qq.com" TargetMode="External"/><Relationship Id="rId14" Type="http://schemas.openxmlformats.org/officeDocument/2006/relationships/hyperlink" Target="mailto:83436214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55"/>
  <sheetViews>
    <sheetView tabSelected="1" workbookViewId="0">
      <pane ySplit="2" topLeftCell="A3" activePane="bottomLeft" state="frozen"/>
      <selection pane="bottomLeft" activeCell="G10" sqref="G10"/>
    </sheetView>
  </sheetViews>
  <sheetFormatPr defaultColWidth="9" defaultRowHeight="14.25"/>
  <cols>
    <col min="1" max="1" width="6" style="1" customWidth="1"/>
    <col min="2" max="2" width="32.25" style="1" customWidth="1"/>
    <col min="3" max="4" width="8.625" style="1" customWidth="1"/>
    <col min="5" max="5" width="12.125" style="1" customWidth="1"/>
    <col min="6" max="6" width="8.625" style="1" customWidth="1"/>
    <col min="7" max="7" width="21.5" style="1" customWidth="1"/>
    <col min="8" max="8" width="12.5" style="1" customWidth="1"/>
    <col min="9" max="9" width="18.875" style="1" customWidth="1"/>
    <col min="10" max="10" width="14.375" style="1" customWidth="1"/>
    <col min="11" max="11" width="13.875" style="1" customWidth="1"/>
    <col min="12" max="12" width="13.625" style="1" customWidth="1"/>
    <col min="13" max="13" width="19.5" style="1" customWidth="1"/>
  </cols>
  <sheetData>
    <row r="1" spans="1:99" ht="30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6" t="s">
        <v>8</v>
      </c>
      <c r="I2" s="3" t="s">
        <v>9</v>
      </c>
      <c r="J2" s="3" t="s">
        <v>10</v>
      </c>
      <c r="K2" s="6" t="s">
        <v>11</v>
      </c>
      <c r="L2" s="6" t="s">
        <v>12</v>
      </c>
      <c r="M2" s="3" t="s">
        <v>13</v>
      </c>
    </row>
    <row r="3" spans="1:99" ht="30" customHeight="1">
      <c r="A3" s="3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>
        <v>38</v>
      </c>
      <c r="M3" s="7" t="s">
        <v>24</v>
      </c>
    </row>
    <row r="4" spans="1:99" ht="30" customHeight="1">
      <c r="A4" s="3">
        <v>2</v>
      </c>
      <c r="B4" s="8" t="s">
        <v>25</v>
      </c>
      <c r="C4" s="7" t="s">
        <v>15</v>
      </c>
      <c r="D4" s="7" t="s">
        <v>16</v>
      </c>
      <c r="E4" s="8" t="s">
        <v>26</v>
      </c>
      <c r="F4" s="8" t="s">
        <v>27</v>
      </c>
      <c r="G4" s="7" t="s">
        <v>19</v>
      </c>
      <c r="H4" s="7" t="s">
        <v>20</v>
      </c>
      <c r="I4" s="13" t="s">
        <v>28</v>
      </c>
      <c r="J4" s="13" t="s">
        <v>29</v>
      </c>
      <c r="K4" s="7" t="s">
        <v>30</v>
      </c>
      <c r="L4" s="13">
        <v>32</v>
      </c>
      <c r="M4" s="14" t="s">
        <v>31</v>
      </c>
    </row>
    <row r="5" spans="1:99" ht="30" customHeight="1">
      <c r="A5" s="3">
        <v>3</v>
      </c>
      <c r="B5" s="8" t="s">
        <v>32</v>
      </c>
      <c r="C5" s="7" t="s">
        <v>33</v>
      </c>
      <c r="D5" s="7" t="s">
        <v>16</v>
      </c>
      <c r="E5" s="8" t="s">
        <v>34</v>
      </c>
      <c r="F5" s="8" t="s">
        <v>27</v>
      </c>
      <c r="G5" s="7" t="s">
        <v>19</v>
      </c>
      <c r="H5" s="7" t="s">
        <v>20</v>
      </c>
      <c r="I5" s="13" t="s">
        <v>28</v>
      </c>
      <c r="J5" s="13" t="s">
        <v>35</v>
      </c>
      <c r="K5" s="7" t="s">
        <v>30</v>
      </c>
      <c r="L5" s="13">
        <v>34</v>
      </c>
      <c r="M5" s="14" t="s">
        <v>36</v>
      </c>
    </row>
    <row r="6" spans="1:99" ht="30" customHeight="1">
      <c r="A6" s="3">
        <v>4</v>
      </c>
      <c r="B6" s="8" t="s">
        <v>37</v>
      </c>
      <c r="C6" s="7" t="s">
        <v>33</v>
      </c>
      <c r="D6" s="7" t="s">
        <v>16</v>
      </c>
      <c r="E6" s="8" t="s">
        <v>38</v>
      </c>
      <c r="F6" s="8" t="s">
        <v>18</v>
      </c>
      <c r="G6" s="7" t="s">
        <v>19</v>
      </c>
      <c r="H6" s="7" t="s">
        <v>20</v>
      </c>
      <c r="I6" s="13" t="s">
        <v>39</v>
      </c>
      <c r="J6" s="13" t="s">
        <v>40</v>
      </c>
      <c r="K6" s="7" t="s">
        <v>23</v>
      </c>
      <c r="L6" s="13">
        <v>36</v>
      </c>
      <c r="M6" s="15" t="s">
        <v>41</v>
      </c>
    </row>
    <row r="7" spans="1:99" ht="30" customHeight="1">
      <c r="A7" s="3">
        <v>5</v>
      </c>
      <c r="B7" s="8" t="s">
        <v>42</v>
      </c>
      <c r="C7" s="7" t="s">
        <v>33</v>
      </c>
      <c r="D7" s="7" t="s">
        <v>16</v>
      </c>
      <c r="E7" s="8" t="s">
        <v>43</v>
      </c>
      <c r="F7" s="30" t="s">
        <v>122</v>
      </c>
      <c r="G7" s="7" t="s">
        <v>44</v>
      </c>
      <c r="H7" s="7" t="s">
        <v>20</v>
      </c>
      <c r="I7" s="13" t="s">
        <v>28</v>
      </c>
      <c r="J7" s="13" t="s">
        <v>45</v>
      </c>
      <c r="K7" s="7" t="s">
        <v>30</v>
      </c>
      <c r="L7" s="13">
        <v>11</v>
      </c>
      <c r="M7" s="16" t="s">
        <v>46</v>
      </c>
    </row>
    <row r="8" spans="1:99" ht="30" customHeight="1">
      <c r="A8" s="3">
        <v>6</v>
      </c>
      <c r="B8" s="8" t="s">
        <v>47</v>
      </c>
      <c r="C8" s="7" t="s">
        <v>33</v>
      </c>
      <c r="D8" s="7" t="s">
        <v>16</v>
      </c>
      <c r="E8" s="8" t="s">
        <v>48</v>
      </c>
      <c r="F8" s="30" t="s">
        <v>122</v>
      </c>
      <c r="G8" s="7" t="s">
        <v>44</v>
      </c>
      <c r="H8" s="7" t="s">
        <v>20</v>
      </c>
      <c r="I8" s="13" t="s">
        <v>105</v>
      </c>
      <c r="J8" s="13" t="s">
        <v>49</v>
      </c>
      <c r="K8" s="7" t="s">
        <v>23</v>
      </c>
      <c r="L8" s="13">
        <v>8</v>
      </c>
      <c r="M8" s="14" t="s">
        <v>50</v>
      </c>
    </row>
    <row r="9" spans="1:99" ht="30" customHeight="1">
      <c r="A9" s="3">
        <v>7</v>
      </c>
      <c r="B9" s="7" t="s">
        <v>51</v>
      </c>
      <c r="C9" s="7" t="s">
        <v>15</v>
      </c>
      <c r="D9" s="7" t="s">
        <v>16</v>
      </c>
      <c r="E9" s="7" t="s">
        <v>52</v>
      </c>
      <c r="F9" s="7" t="s">
        <v>27</v>
      </c>
      <c r="G9" s="7" t="s">
        <v>44</v>
      </c>
      <c r="H9" s="7" t="s">
        <v>20</v>
      </c>
      <c r="I9" s="13" t="s">
        <v>105</v>
      </c>
      <c r="J9" s="7" t="s">
        <v>53</v>
      </c>
      <c r="K9" s="7" t="s">
        <v>23</v>
      </c>
      <c r="L9" s="7">
        <v>5</v>
      </c>
      <c r="M9" s="7" t="s">
        <v>54</v>
      </c>
    </row>
    <row r="10" spans="1:99" ht="30" customHeight="1">
      <c r="A10" s="3">
        <v>8</v>
      </c>
      <c r="B10" s="8" t="s">
        <v>55</v>
      </c>
      <c r="C10" s="7" t="s">
        <v>15</v>
      </c>
      <c r="D10" s="7" t="s">
        <v>16</v>
      </c>
      <c r="E10" s="8" t="s">
        <v>56</v>
      </c>
      <c r="F10" s="7" t="s">
        <v>57</v>
      </c>
      <c r="G10" s="7" t="s">
        <v>44</v>
      </c>
      <c r="H10" s="7" t="s">
        <v>20</v>
      </c>
      <c r="I10" s="13" t="s">
        <v>106</v>
      </c>
      <c r="J10" s="13" t="s">
        <v>58</v>
      </c>
      <c r="K10" s="7" t="s">
        <v>30</v>
      </c>
      <c r="L10" s="17">
        <v>6</v>
      </c>
      <c r="M10" s="15" t="s">
        <v>59</v>
      </c>
    </row>
    <row r="11" spans="1:99" ht="30" customHeight="1">
      <c r="A11" s="3">
        <v>9</v>
      </c>
      <c r="B11" s="8" t="s">
        <v>60</v>
      </c>
      <c r="C11" s="7" t="s">
        <v>33</v>
      </c>
      <c r="D11" s="7" t="s">
        <v>16</v>
      </c>
      <c r="E11" s="8" t="s">
        <v>61</v>
      </c>
      <c r="F11" s="7" t="s">
        <v>27</v>
      </c>
      <c r="G11" s="7" t="s">
        <v>44</v>
      </c>
      <c r="H11" s="7" t="s">
        <v>20</v>
      </c>
      <c r="I11" s="13" t="s">
        <v>106</v>
      </c>
      <c r="J11" s="13" t="s">
        <v>62</v>
      </c>
      <c r="K11" s="7" t="s">
        <v>30</v>
      </c>
      <c r="L11" s="17">
        <v>9</v>
      </c>
      <c r="M11" s="18" t="s">
        <v>63</v>
      </c>
    </row>
    <row r="12" spans="1:99" ht="30" customHeight="1">
      <c r="A12" s="3">
        <v>10</v>
      </c>
      <c r="B12" s="8" t="s">
        <v>64</v>
      </c>
      <c r="C12" s="7" t="s">
        <v>33</v>
      </c>
      <c r="D12" s="7" t="s">
        <v>16</v>
      </c>
      <c r="E12" s="9" t="s">
        <v>65</v>
      </c>
      <c r="F12" s="7" t="s">
        <v>27</v>
      </c>
      <c r="G12" s="7" t="s">
        <v>66</v>
      </c>
      <c r="H12" s="7" t="s">
        <v>20</v>
      </c>
      <c r="I12" s="13" t="s">
        <v>106</v>
      </c>
      <c r="J12" s="13" t="s">
        <v>67</v>
      </c>
      <c r="K12" s="7" t="s">
        <v>30</v>
      </c>
      <c r="L12" s="9">
        <v>4</v>
      </c>
      <c r="M12" s="18" t="s">
        <v>68</v>
      </c>
    </row>
    <row r="13" spans="1:99" ht="30" customHeight="1">
      <c r="A13" s="3">
        <v>11</v>
      </c>
      <c r="B13" s="8" t="s">
        <v>69</v>
      </c>
      <c r="C13" s="7" t="s">
        <v>15</v>
      </c>
      <c r="D13" s="7" t="s">
        <v>16</v>
      </c>
      <c r="E13" s="9" t="s">
        <v>70</v>
      </c>
      <c r="F13" s="7" t="s">
        <v>18</v>
      </c>
      <c r="G13" s="7" t="s">
        <v>44</v>
      </c>
      <c r="H13" s="7" t="s">
        <v>20</v>
      </c>
      <c r="I13" s="13" t="s">
        <v>106</v>
      </c>
      <c r="J13" s="13" t="s">
        <v>71</v>
      </c>
      <c r="K13" s="7" t="s">
        <v>30</v>
      </c>
      <c r="L13" s="9">
        <v>10</v>
      </c>
      <c r="M13" s="19" t="s">
        <v>72</v>
      </c>
    </row>
    <row r="14" spans="1:99" ht="30" customHeight="1">
      <c r="A14" s="3">
        <v>12</v>
      </c>
      <c r="B14" s="8" t="s">
        <v>73</v>
      </c>
      <c r="C14" s="7" t="s">
        <v>33</v>
      </c>
      <c r="D14" s="7" t="s">
        <v>16</v>
      </c>
      <c r="E14" s="8" t="s">
        <v>48</v>
      </c>
      <c r="F14" s="7" t="s">
        <v>27</v>
      </c>
      <c r="G14" s="7" t="s">
        <v>66</v>
      </c>
      <c r="H14" s="7" t="s">
        <v>20</v>
      </c>
      <c r="I14" s="13" t="s">
        <v>106</v>
      </c>
      <c r="J14" s="13" t="s">
        <v>67</v>
      </c>
      <c r="K14" s="7" t="s">
        <v>30</v>
      </c>
      <c r="L14" s="9">
        <v>1</v>
      </c>
      <c r="M14" s="14" t="s">
        <v>74</v>
      </c>
    </row>
    <row r="15" spans="1:99" ht="30" customHeight="1">
      <c r="A15" s="3">
        <v>13</v>
      </c>
      <c r="B15" s="8" t="s">
        <v>75</v>
      </c>
      <c r="C15" s="7" t="s">
        <v>33</v>
      </c>
      <c r="D15" s="7" t="s">
        <v>16</v>
      </c>
      <c r="E15" s="8" t="s">
        <v>70</v>
      </c>
      <c r="F15" s="7" t="s">
        <v>27</v>
      </c>
      <c r="G15" s="7" t="s">
        <v>66</v>
      </c>
      <c r="H15" s="7" t="s">
        <v>20</v>
      </c>
      <c r="I15" s="13" t="s">
        <v>106</v>
      </c>
      <c r="J15" s="13" t="s">
        <v>67</v>
      </c>
      <c r="K15" s="7" t="s">
        <v>30</v>
      </c>
      <c r="L15" s="9">
        <v>4</v>
      </c>
      <c r="M15" s="16" t="s">
        <v>76</v>
      </c>
    </row>
    <row r="16" spans="1:99" ht="30" customHeight="1">
      <c r="A16" s="3">
        <v>14</v>
      </c>
      <c r="B16" s="8" t="s">
        <v>77</v>
      </c>
      <c r="C16" s="7" t="s">
        <v>33</v>
      </c>
      <c r="D16" s="7" t="s">
        <v>16</v>
      </c>
      <c r="E16" s="8" t="s">
        <v>78</v>
      </c>
      <c r="F16" s="7" t="s">
        <v>27</v>
      </c>
      <c r="G16" s="7" t="s">
        <v>66</v>
      </c>
      <c r="H16" s="7" t="s">
        <v>20</v>
      </c>
      <c r="I16" s="13" t="s">
        <v>79</v>
      </c>
      <c r="J16" s="13" t="s">
        <v>67</v>
      </c>
      <c r="K16" s="7" t="s">
        <v>30</v>
      </c>
      <c r="L16" s="9">
        <v>4</v>
      </c>
      <c r="M16" s="16" t="s">
        <v>80</v>
      </c>
    </row>
    <row r="17" spans="1:13" ht="30" customHeight="1">
      <c r="A17" s="3">
        <v>15</v>
      </c>
      <c r="B17" s="10" t="s">
        <v>107</v>
      </c>
      <c r="C17" s="7" t="s">
        <v>33</v>
      </c>
      <c r="D17" s="28" t="s">
        <v>114</v>
      </c>
      <c r="E17" s="8" t="s">
        <v>78</v>
      </c>
      <c r="F17" s="7" t="s">
        <v>57</v>
      </c>
      <c r="G17" s="7" t="s">
        <v>19</v>
      </c>
      <c r="H17" s="7" t="s">
        <v>84</v>
      </c>
      <c r="I17" s="27" t="s">
        <v>108</v>
      </c>
      <c r="J17" s="27" t="s">
        <v>109</v>
      </c>
      <c r="K17" s="7" t="s">
        <v>23</v>
      </c>
      <c r="L17" s="26">
        <v>18</v>
      </c>
      <c r="M17" s="20" t="s">
        <v>88</v>
      </c>
    </row>
    <row r="18" spans="1:13" ht="30" customHeight="1">
      <c r="A18" s="3">
        <v>16</v>
      </c>
      <c r="B18" s="10" t="s">
        <v>81</v>
      </c>
      <c r="C18" s="11" t="s">
        <v>15</v>
      </c>
      <c r="D18" s="7" t="s">
        <v>82</v>
      </c>
      <c r="E18" s="11" t="s">
        <v>83</v>
      </c>
      <c r="F18" s="7" t="s">
        <v>57</v>
      </c>
      <c r="G18" s="7" t="s">
        <v>19</v>
      </c>
      <c r="H18" s="7" t="s">
        <v>84</v>
      </c>
      <c r="I18" s="11" t="s">
        <v>85</v>
      </c>
      <c r="J18" s="11" t="s">
        <v>86</v>
      </c>
      <c r="K18" s="7" t="s">
        <v>23</v>
      </c>
      <c r="L18" s="11">
        <v>20</v>
      </c>
      <c r="M18" s="20" t="s">
        <v>87</v>
      </c>
    </row>
    <row r="19" spans="1:13" ht="30" customHeight="1">
      <c r="A19" s="3">
        <v>17</v>
      </c>
      <c r="B19" s="10" t="s">
        <v>110</v>
      </c>
      <c r="C19" s="28" t="s">
        <v>112</v>
      </c>
      <c r="D19" s="7" t="s">
        <v>82</v>
      </c>
      <c r="E19" s="28" t="s">
        <v>120</v>
      </c>
      <c r="F19" s="7" t="s">
        <v>57</v>
      </c>
      <c r="G19" s="7" t="s">
        <v>19</v>
      </c>
      <c r="H19" s="7" t="s">
        <v>84</v>
      </c>
      <c r="I19" s="11" t="s">
        <v>85</v>
      </c>
      <c r="J19" s="13" t="s">
        <v>115</v>
      </c>
      <c r="K19" s="7" t="s">
        <v>30</v>
      </c>
      <c r="L19" s="11">
        <v>20</v>
      </c>
      <c r="M19" s="21" t="s">
        <v>89</v>
      </c>
    </row>
    <row r="20" spans="1:13" ht="30" customHeight="1">
      <c r="A20" s="3">
        <v>18</v>
      </c>
      <c r="B20" s="10" t="s">
        <v>111</v>
      </c>
      <c r="C20" s="28" t="s">
        <v>113</v>
      </c>
      <c r="D20" s="7" t="s">
        <v>82</v>
      </c>
      <c r="E20" s="28" t="s">
        <v>121</v>
      </c>
      <c r="F20" s="7" t="s">
        <v>57</v>
      </c>
      <c r="G20" s="7" t="s">
        <v>19</v>
      </c>
      <c r="H20" s="7" t="s">
        <v>84</v>
      </c>
      <c r="I20" s="11" t="s">
        <v>85</v>
      </c>
      <c r="J20" s="29" t="s">
        <v>116</v>
      </c>
      <c r="K20" s="7" t="s">
        <v>30</v>
      </c>
      <c r="L20" s="11">
        <v>26</v>
      </c>
      <c r="M20" s="20" t="s">
        <v>90</v>
      </c>
    </row>
    <row r="21" spans="1:13" ht="30" customHeight="1">
      <c r="A21" s="3">
        <v>19</v>
      </c>
      <c r="B21" s="12" t="s">
        <v>117</v>
      </c>
      <c r="C21" s="28" t="s">
        <v>112</v>
      </c>
      <c r="D21" s="28" t="s">
        <v>118</v>
      </c>
      <c r="E21" s="11" t="s">
        <v>38</v>
      </c>
      <c r="F21" s="7" t="s">
        <v>57</v>
      </c>
      <c r="G21" s="7" t="s">
        <v>44</v>
      </c>
      <c r="H21" s="7" t="s">
        <v>84</v>
      </c>
      <c r="I21" s="11" t="s">
        <v>85</v>
      </c>
      <c r="J21" s="28" t="s">
        <v>119</v>
      </c>
      <c r="K21" s="28" t="s">
        <v>23</v>
      </c>
      <c r="L21" s="11">
        <v>8</v>
      </c>
      <c r="M21" s="20" t="s">
        <v>88</v>
      </c>
    </row>
    <row r="22" spans="1:13" ht="3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30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30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30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30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30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30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30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30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30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30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30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30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3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30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30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30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30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30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30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30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30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30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30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30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30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30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0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30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30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30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30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30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</sheetData>
  <mergeCells count="1">
    <mergeCell ref="A1:M1"/>
  </mergeCells>
  <phoneticPr fontId="11" type="noConversion"/>
  <dataValidations count="4">
    <dataValidation type="list" allowBlank="1" showInputMessage="1" showErrorMessage="1" sqref="G4:G55">
      <formula1>"高级职称或相当级别,中级职称或相当级别,初级职称或相当级别,其他"</formula1>
    </dataValidation>
    <dataValidation type="list" allowBlank="1" showInputMessage="1" showErrorMessage="1" sqref="H4:H55">
      <formula1>"中方管理人员,外方管理人员"</formula1>
    </dataValidation>
    <dataValidation type="list" allowBlank="1" showInputMessage="1" showErrorMessage="1" sqref="K4:K55">
      <formula1>"是,否"</formula1>
    </dataValidation>
    <dataValidation type="list" allowBlank="1" showInputMessage="1" showErrorMessage="1" sqref="F9:F55">
      <formula1>"博士,硕士,学士,其他"</formula1>
    </dataValidation>
  </dataValidations>
  <hyperlinks>
    <hyperlink ref="M4" r:id="rId1" tooltip="mailto:13037629017@163.com"/>
    <hyperlink ref="M5" r:id="rId2" tooltip="mailto:13663991407@163.com"/>
    <hyperlink ref="M6" r:id="rId3" tooltip="jiang@nyca.edu.cn"/>
    <hyperlink ref="M7" r:id="rId4" tooltip="mailto:48020325@qq.com"/>
    <hyperlink ref="M8" r:id="rId5" tooltip="mailto:619364886@qq.com"/>
    <hyperlink ref="M10" r:id="rId6" tooltip="23399057@qq.com"/>
    <hyperlink ref="M13" r:id="rId7" tooltip="h317162503@qq.com"/>
    <hyperlink ref="M14" r:id="rId8" tooltip="mailto:1976210876@qq.com"/>
    <hyperlink ref="M15" r:id="rId9" tooltip="mailto:705060803@qq.com"/>
    <hyperlink ref="M16" r:id="rId10" tooltip="mailto:983432260@qq.com"/>
    <hyperlink ref="M21" r:id="rId11"/>
    <hyperlink ref="M19" r:id="rId12"/>
    <hyperlink ref="M18" r:id="rId13"/>
    <hyperlink ref="M12" r:id="rId14"/>
    <hyperlink ref="M11" r:id="rId15"/>
    <hyperlink ref="M17" r:id="rId16"/>
    <hyperlink ref="M20" r:id="rId17"/>
  </hyperlinks>
  <pageMargins left="0.75" right="0.75" top="1" bottom="1" header="0.5" footer="0.5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5"/>
  <sheetViews>
    <sheetView workbookViewId="0">
      <selection activeCell="D24" sqref="D24"/>
    </sheetView>
  </sheetViews>
  <sheetFormatPr defaultColWidth="9" defaultRowHeight="14.25"/>
  <cols>
    <col min="1" max="1" width="22.875" style="1" customWidth="1"/>
    <col min="2" max="2" width="22.125" style="1" customWidth="1"/>
    <col min="3" max="3" width="9.25" style="1" customWidth="1"/>
    <col min="4" max="4" width="9" style="1"/>
    <col min="5" max="5" width="9.875" style="1" customWidth="1"/>
    <col min="6" max="7" width="9" style="1"/>
  </cols>
  <sheetData>
    <row r="1" spans="1:22" ht="30" customHeight="1">
      <c r="A1" s="22" t="s">
        <v>91</v>
      </c>
      <c r="B1" s="22"/>
      <c r="C1" s="22"/>
      <c r="D1" s="22"/>
      <c r="E1" s="22"/>
      <c r="F1" s="22"/>
      <c r="G1" s="2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0" customHeight="1">
      <c r="A2" s="23" t="s">
        <v>92</v>
      </c>
      <c r="B2" s="23"/>
      <c r="C2" s="23" t="s">
        <v>93</v>
      </c>
      <c r="D2" s="23" t="s">
        <v>20</v>
      </c>
      <c r="E2" s="23"/>
      <c r="F2" s="23" t="s">
        <v>84</v>
      </c>
      <c r="G2" s="23"/>
    </row>
    <row r="3" spans="1:22" ht="30" customHeight="1">
      <c r="A3" s="23"/>
      <c r="B3" s="23"/>
      <c r="C3" s="23"/>
      <c r="D3" s="3" t="s">
        <v>94</v>
      </c>
      <c r="E3" s="3" t="s">
        <v>95</v>
      </c>
      <c r="F3" s="3" t="s">
        <v>94</v>
      </c>
      <c r="G3" s="3" t="s">
        <v>95</v>
      </c>
    </row>
    <row r="4" spans="1:22" ht="30" customHeight="1">
      <c r="A4" s="23" t="s">
        <v>96</v>
      </c>
      <c r="B4" s="3" t="s">
        <v>97</v>
      </c>
      <c r="C4" s="4">
        <f>COUNTIF(管理人员!K:K,"是")</f>
        <v>7</v>
      </c>
      <c r="D4" s="4">
        <f>COUNTIFS(管理人员!K:K,"是",管理人员!H:H,"中方管理人员")</f>
        <v>4</v>
      </c>
      <c r="E4" s="5">
        <f t="shared" ref="E4:E15" si="0">D4/C4</f>
        <v>0.5714285714285714</v>
      </c>
      <c r="F4" s="4">
        <f>COUNTIFS(管理人员!K:K,"是",管理人员!H:H,"外方管理人员")</f>
        <v>3</v>
      </c>
      <c r="G4" s="5">
        <f t="shared" ref="G4:G15" si="1">F4/C4</f>
        <v>0.42857142857142855</v>
      </c>
    </row>
    <row r="5" spans="1:22" ht="30" customHeight="1">
      <c r="A5" s="23"/>
      <c r="B5" s="3" t="s">
        <v>98</v>
      </c>
      <c r="C5" s="4">
        <f>COUNTIF(管理人员!K:K,"否")</f>
        <v>12</v>
      </c>
      <c r="D5" s="4">
        <f>COUNTIFS(管理人员!K:K,"否",管理人员!H:H,"中方管理人员")</f>
        <v>10</v>
      </c>
      <c r="E5" s="5">
        <f t="shared" si="0"/>
        <v>0.83333333333333337</v>
      </c>
      <c r="F5" s="4">
        <f>COUNTIFS(管理人员!K:K,"否",管理人员!H:H,"外方管理人员")</f>
        <v>2</v>
      </c>
      <c r="G5" s="5">
        <f t="shared" si="1"/>
        <v>0.16666666666666666</v>
      </c>
    </row>
    <row r="6" spans="1:22" ht="30" customHeight="1">
      <c r="A6" s="23" t="s">
        <v>99</v>
      </c>
      <c r="B6" s="3" t="s">
        <v>57</v>
      </c>
      <c r="C6" s="4">
        <f>COUNTIF(管理人员!F:F,B6)</f>
        <v>6</v>
      </c>
      <c r="D6" s="4">
        <f>COUNTIFS(管理人员!H:H,"中方管理人员",管理人员!F:F,B6)</f>
        <v>1</v>
      </c>
      <c r="E6" s="5">
        <f t="shared" si="0"/>
        <v>0.16666666666666666</v>
      </c>
      <c r="F6" s="4">
        <f>COUNTIFS(管理人员!H:H,"外方管理人员",管理人员!F:F,B6)</f>
        <v>5</v>
      </c>
      <c r="G6" s="5">
        <f t="shared" si="1"/>
        <v>0.83333333333333337</v>
      </c>
    </row>
    <row r="7" spans="1:22" ht="30" customHeight="1">
      <c r="A7" s="23"/>
      <c r="B7" s="3" t="s">
        <v>27</v>
      </c>
      <c r="C7" s="4">
        <f>COUNTIF(管理人员!F:F,B7)</f>
        <v>10</v>
      </c>
      <c r="D7" s="4">
        <f>COUNTIFS(管理人员!H:H,"中方管理人员",管理人员!F:F,B7)</f>
        <v>10</v>
      </c>
      <c r="E7" s="5">
        <f t="shared" si="0"/>
        <v>1</v>
      </c>
      <c r="F7" s="4">
        <f>COUNTIFS(管理人员!H:H,"外方管理人员",管理人员!F:F,B7)</f>
        <v>0</v>
      </c>
      <c r="G7" s="5">
        <f t="shared" si="1"/>
        <v>0</v>
      </c>
    </row>
    <row r="8" spans="1:22" ht="30" customHeight="1">
      <c r="A8" s="23"/>
      <c r="B8" s="3" t="s">
        <v>18</v>
      </c>
      <c r="C8" s="4">
        <f>COUNTIF(管理人员!F:F,B8)</f>
        <v>3</v>
      </c>
      <c r="D8" s="4">
        <f>COUNTIFS(管理人员!H:H,"中方管理人员",管理人员!F:F,B8)</f>
        <v>3</v>
      </c>
      <c r="E8" s="5">
        <f t="shared" si="0"/>
        <v>1</v>
      </c>
      <c r="F8" s="4">
        <f>COUNTIFS(管理人员!H:H,"外方管理人员",管理人员!F:F,B8)</f>
        <v>0</v>
      </c>
      <c r="G8" s="5">
        <f t="shared" si="1"/>
        <v>0</v>
      </c>
    </row>
    <row r="9" spans="1:22" ht="30" customHeight="1">
      <c r="A9" s="23"/>
      <c r="B9" s="3" t="s">
        <v>100</v>
      </c>
      <c r="C9" s="4">
        <f>COUNTIF(管理人员!F:F,B9)</f>
        <v>0</v>
      </c>
      <c r="D9" s="4">
        <f>COUNTIFS(管理人员!H:H,"中方管理人员",管理人员!F:F,B9)</f>
        <v>0</v>
      </c>
      <c r="E9" s="5" t="e">
        <f t="shared" si="0"/>
        <v>#DIV/0!</v>
      </c>
      <c r="F9" s="4">
        <f>COUNTIFS(管理人员!H:H,"外方管理人员",管理人员!F:F,B9)</f>
        <v>0</v>
      </c>
      <c r="G9" s="5" t="e">
        <f t="shared" si="1"/>
        <v>#DIV/0!</v>
      </c>
    </row>
    <row r="10" spans="1:22" ht="30" customHeight="1">
      <c r="A10" s="23" t="s">
        <v>101</v>
      </c>
      <c r="B10" s="3" t="s">
        <v>19</v>
      </c>
      <c r="C10" s="4">
        <f>COUNTIF(管理人员!G:G,B10)</f>
        <v>8</v>
      </c>
      <c r="D10" s="4">
        <f>COUNTIFS(管理人员!H:H,"中方管理人员",管理人员!G:G,B10)</f>
        <v>4</v>
      </c>
      <c r="E10" s="5">
        <f t="shared" si="0"/>
        <v>0.5</v>
      </c>
      <c r="F10" s="4">
        <f>COUNTIFS(管理人员!H:H,"外方管理人员",管理人员!G:G,B10)</f>
        <v>4</v>
      </c>
      <c r="G10" s="5">
        <f t="shared" si="1"/>
        <v>0.5</v>
      </c>
    </row>
    <row r="11" spans="1:22" ht="30" customHeight="1">
      <c r="A11" s="23"/>
      <c r="B11" s="3" t="s">
        <v>44</v>
      </c>
      <c r="C11" s="4">
        <f>COUNTIF(管理人员!G:G,B11)</f>
        <v>7</v>
      </c>
      <c r="D11" s="4">
        <f>COUNTIFS(管理人员!H:H,"中方管理人员",管理人员!G:G,B11)</f>
        <v>6</v>
      </c>
      <c r="E11" s="5">
        <f t="shared" si="0"/>
        <v>0.8571428571428571</v>
      </c>
      <c r="F11" s="4">
        <f>COUNTIFS(管理人员!H:H,"外方管理人员",管理人员!G:G,B11)</f>
        <v>1</v>
      </c>
      <c r="G11" s="5">
        <f t="shared" si="1"/>
        <v>0.14285714285714285</v>
      </c>
    </row>
    <row r="12" spans="1:22" ht="30" customHeight="1">
      <c r="A12" s="23"/>
      <c r="B12" s="3" t="s">
        <v>66</v>
      </c>
      <c r="C12" s="4">
        <f>COUNTIF(管理人员!G:G,B12)</f>
        <v>4</v>
      </c>
      <c r="D12" s="4">
        <f>COUNTIFS(管理人员!H:H,"中方管理人员",管理人员!G:G,B12)</f>
        <v>4</v>
      </c>
      <c r="E12" s="5">
        <f t="shared" si="0"/>
        <v>1</v>
      </c>
      <c r="F12" s="4">
        <f>COUNTIFS(管理人员!H:H,"外方管理人员",管理人员!G:G,B12)</f>
        <v>0</v>
      </c>
      <c r="G12" s="5">
        <f t="shared" si="1"/>
        <v>0</v>
      </c>
    </row>
    <row r="13" spans="1:22" ht="30" customHeight="1">
      <c r="A13" s="23"/>
      <c r="B13" s="3" t="s">
        <v>100</v>
      </c>
      <c r="C13" s="4">
        <f>COUNTIF(管理人员!G:G,B13)</f>
        <v>0</v>
      </c>
      <c r="D13" s="4">
        <f>COUNTIFS(管理人员!H:H,"中方管理人员",管理人员!G:G,B13)</f>
        <v>0</v>
      </c>
      <c r="E13" s="5" t="e">
        <f t="shared" si="0"/>
        <v>#DIV/0!</v>
      </c>
      <c r="F13" s="4">
        <f>COUNTIFS(管理人员!H:H,"外方管理人员",管理人员!G:G,B13)</f>
        <v>0</v>
      </c>
      <c r="G13" s="5" t="e">
        <f t="shared" si="1"/>
        <v>#DIV/0!</v>
      </c>
    </row>
    <row r="14" spans="1:22" ht="30" customHeight="1">
      <c r="A14" s="24" t="s">
        <v>102</v>
      </c>
      <c r="B14" s="3" t="s">
        <v>103</v>
      </c>
      <c r="C14" s="4">
        <f>COUNTIF(管理人员!L:L,"&gt;=5")</f>
        <v>15</v>
      </c>
      <c r="D14" s="4">
        <f>COUNTIFS(管理人员!H:H,"中方管理人员",管理人员!L:L,"&gt;=5")</f>
        <v>10</v>
      </c>
      <c r="E14" s="5">
        <f t="shared" si="0"/>
        <v>0.66666666666666663</v>
      </c>
      <c r="F14" s="4">
        <f>COUNTIFS(管理人员!H:H,"外方管理人员",管理人员!L:L,"&gt;=5")</f>
        <v>5</v>
      </c>
      <c r="G14" s="5">
        <f t="shared" si="1"/>
        <v>0.33333333333333331</v>
      </c>
    </row>
    <row r="15" spans="1:22" ht="30" customHeight="1">
      <c r="A15" s="25"/>
      <c r="B15" s="3" t="s">
        <v>104</v>
      </c>
      <c r="C15" s="4">
        <f>COUNTIF(管理人员!L:L,"&lt;5")</f>
        <v>4</v>
      </c>
      <c r="D15" s="4">
        <f>COUNTIFS(管理人员!H:H,"中方管理人员",管理人员!L:L,"&lt;5")</f>
        <v>4</v>
      </c>
      <c r="E15" s="5">
        <f t="shared" si="0"/>
        <v>1</v>
      </c>
      <c r="F15" s="4">
        <f>COUNTIFS(管理人员!H:H,"外方管理人员",管理人员!L:L,"&lt;5")</f>
        <v>0</v>
      </c>
      <c r="G15" s="5">
        <f t="shared" si="1"/>
        <v>0</v>
      </c>
    </row>
  </sheetData>
  <sheetProtection password="DC25" sheet="1" objects="1"/>
  <mergeCells count="9">
    <mergeCell ref="A10:A13"/>
    <mergeCell ref="A14:A15"/>
    <mergeCell ref="C2:C3"/>
    <mergeCell ref="A2:B3"/>
    <mergeCell ref="A1:G1"/>
    <mergeCell ref="D2:E2"/>
    <mergeCell ref="F2:G2"/>
    <mergeCell ref="A4:A5"/>
    <mergeCell ref="A6:A9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管理人员</vt:lpstr>
      <vt:lpstr>管理人员信息统计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2022-05-19T02:29:00Z</dcterms:created>
  <dcterms:modified xsi:type="dcterms:W3CDTF">2024-08-01T01:44:26Z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975005277388423CB44F6836F337EFE7_13</vt:lpwstr>
  </property>
  <property fmtid="{D5CDD505-2E9C-101B-9397-08002B2CF9AE}" pid="3" name="KSOProductBuildVer">
    <vt:lpwstr>2052-12.1.0.17147</vt:lpwstr>
  </property>
</Properties>
</file>